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0" windowWidth="18140" windowHeight="11800" tabRatio="300" activeTab="0"/>
  </bookViews>
  <sheets>
    <sheet name="Berechnung" sheetId="1" r:id="rId1"/>
    <sheet name="Herleitung1" sheetId="2" r:id="rId2"/>
  </sheets>
  <definedNames/>
  <calcPr fullCalcOnLoad="1"/>
</workbook>
</file>

<file path=xl/comments1.xml><?xml version="1.0" encoding="utf-8"?>
<comments xmlns="http://schemas.openxmlformats.org/spreadsheetml/2006/main">
  <authors>
    <author>Manfred</author>
    <author>ADC User</author>
  </authors>
  <commentList>
    <comment ref="E22" authorId="0">
      <text>
        <r>
          <rPr>
            <b/>
            <sz val="9"/>
            <rFont val="Verdana"/>
            <family val="0"/>
          </rPr>
          <t>Manfred:</t>
        </r>
        <r>
          <rPr>
            <sz val="9"/>
            <rFont val="Verdana"/>
            <family val="0"/>
          </rPr>
          <t xml:space="preserve">
Summe der Lasten zur Information</t>
        </r>
      </text>
    </comment>
    <comment ref="E29" authorId="0">
      <text>
        <r>
          <rPr>
            <b/>
            <sz val="9"/>
            <rFont val="Verdana"/>
            <family val="0"/>
          </rPr>
          <t>Manfred:</t>
        </r>
        <r>
          <rPr>
            <sz val="9"/>
            <rFont val="Verdana"/>
            <family val="0"/>
          </rPr>
          <t xml:space="preserve">
Summe der Lasten. Sollte von E25 nicht 
abweichen!!!
Bei Abwewichung &gt;0,3% werden E25 und E32 ROT unterlegt.</t>
        </r>
      </text>
    </comment>
    <comment ref="K28" authorId="0">
      <text>
        <r>
          <rPr>
            <b/>
            <sz val="9"/>
            <rFont val="Verdana"/>
            <family val="0"/>
          </rPr>
          <t>Manfred:</t>
        </r>
        <r>
          <rPr>
            <sz val="9"/>
            <rFont val="Verdana"/>
            <family val="0"/>
          </rPr>
          <t xml:space="preserve">
Um den Fehler in den Berechnungen über die Winkelfunktionen nicht zu groß werden zu lassen, sollte ein Winkel ages über 5°, besser über 10° erreicht werden.
Vgl. "Schleifender Schnitt".</t>
        </r>
      </text>
    </comment>
    <comment ref="H3" authorId="0">
      <text>
        <r>
          <rPr>
            <b/>
            <sz val="9"/>
            <rFont val="Verdana"/>
            <family val="0"/>
          </rPr>
          <t>Manfred:</t>
        </r>
        <r>
          <rPr>
            <sz val="9"/>
            <rFont val="Verdana"/>
            <family val="0"/>
          </rPr>
          <t xml:space="preserve">
02.01.07: Erstausgabe
04.01.07: Winkelberechnung korrigiert, Ls (E47) korrigiert</t>
        </r>
      </text>
    </comment>
    <comment ref="E30" authorId="1">
      <text>
        <r>
          <rPr>
            <b/>
            <sz val="9"/>
            <rFont val="Verdana"/>
            <family val="0"/>
          </rPr>
          <t>Manfred:</t>
        </r>
        <r>
          <rPr>
            <sz val="9"/>
            <rFont val="Verdana"/>
            <family val="0"/>
          </rPr>
          <t xml:space="preserve">
Summe der Lasten E25 und E32 sollen nicht abweichen.
Bei Abwewichung &gt;0,3%wird Feld ROT unterlegt.</t>
        </r>
      </text>
    </comment>
  </commentList>
</comments>
</file>

<file path=xl/sharedStrings.xml><?xml version="1.0" encoding="utf-8"?>
<sst xmlns="http://schemas.openxmlformats.org/spreadsheetml/2006/main" count="93" uniqueCount="56">
  <si>
    <t>m   -&gt;</t>
  </si>
  <si>
    <t>Gewichtsbestimmung</t>
  </si>
  <si>
    <t>Pilotengewicht (einsatzbereit)</t>
  </si>
  <si>
    <t>Kartgewicht</t>
  </si>
  <si>
    <t>Wägung 1 (waagerecht, inkl. Pilot)</t>
  </si>
  <si>
    <t>Wägung 2 (mit Unterstellklotz vorn, inkl. Pilot)</t>
  </si>
  <si>
    <t>Autor: M. Stöckel (kartmanne), 20.03.2007</t>
  </si>
  <si>
    <t>Achsbreite hinten (Außenkante Rad)</t>
  </si>
  <si>
    <t>Die Nutzung für eigene Zwecke geschieht auf eigene Gefahr. Die Abweichung der hier benutzen einfachsten Ansätze, Formeln und Ergebnisse von der Realität sind nicht abschätzbar und/oder bekannt. Der Autor übernimmt keine Haftung für reale Resultate oder gar Schäden, die durch die Nutzung o.g. Inhalte dieser Berechnungen - auch teil- oder auszugsweise - entstehen.</t>
  </si>
  <si>
    <t>http://kart-mal-anders.de</t>
  </si>
  <si>
    <t>Orange Felder sind einzugeben</t>
  </si>
  <si>
    <t>Grüne Felder stellen Ergebnisse dar</t>
  </si>
  <si>
    <t>Maß, Größe</t>
  </si>
  <si>
    <t>Gesamtgewicht</t>
  </si>
  <si>
    <t>allgemeine Kenngrößen</t>
  </si>
  <si>
    <t>%</t>
  </si>
  <si>
    <t>Wert</t>
  </si>
  <si>
    <t>Einheit</t>
  </si>
  <si>
    <t>m</t>
  </si>
  <si>
    <t>Nebenrechnungen</t>
  </si>
  <si>
    <t>kg</t>
  </si>
  <si>
    <t>Ls Achsabstand in Ebene bei as</t>
  </si>
  <si>
    <t>Schwerpunkt über HA</t>
  </si>
  <si>
    <t>Hs (Schwerpunktshöhe über Fahrbahn)</t>
  </si>
  <si>
    <t>rad -&gt;</t>
  </si>
  <si>
    <t>Zwischenergebnisse (informativ)</t>
  </si>
  <si>
    <t>Wägungen an den Rädern. Das Kart wird mit Fahrer auf 4 Waagen (eine je Rad) gestellt. Daraus wird der Schwerpunkt des Karts in der Fahrebene ermittelt. Danach wird an den Vorderrädern jeweilse zwischen Waage und Vorderrad ein Abstandsstück gestellt und erneut gewogen. Aus den beiden Wägungen und dem Achsabstand wird die Schwerpunktshöhe ermittelt. Annahme: Symmetrische Achsbreite zur Kartlängsmitte</t>
  </si>
  <si>
    <t>Fvr1 (Last vorn rechts)</t>
  </si>
  <si>
    <t>Fvl1 (Last vorn links)</t>
  </si>
  <si>
    <t>Fhl1 (Last hinten links)</t>
  </si>
  <si>
    <t>Fvr2 (Last vorn rechts)</t>
  </si>
  <si>
    <t>Fvl2 (Last vorn links)</t>
  </si>
  <si>
    <t>Fhr2 (Last hinten rechts)</t>
  </si>
  <si>
    <t>Fhl2 (Last hinten links)</t>
  </si>
  <si>
    <t>Fhr1 (Last hinten rechts)</t>
  </si>
  <si>
    <t>s (Unterstelldifferenz Vorderräder)</t>
  </si>
  <si>
    <t>x (quer zur Fahrzeugmitte, positiv=rechts)</t>
  </si>
  <si>
    <t>y (längs vor Hinterachse)</t>
  </si>
  <si>
    <t>Radbreite vorn</t>
  </si>
  <si>
    <t>Radbreite hinten</t>
  </si>
  <si>
    <t>Radaufstandspunktabstand vorn</t>
  </si>
  <si>
    <t>Radaufstandspunktabstand hinten</t>
  </si>
  <si>
    <t>Schwerpunktslage (Fahrebene)</t>
  </si>
  <si>
    <t>Achsabstand effektiv</t>
  </si>
  <si>
    <t>Kippwinkel a</t>
  </si>
  <si>
    <t>Kippwinkel as</t>
  </si>
  <si>
    <t>Kippwinkel ages</t>
  </si>
  <si>
    <t xml:space="preserve"> °</t>
  </si>
  <si>
    <t>Schwerpunktlage y unter as</t>
  </si>
  <si>
    <t>Durchmesser Rad vorn</t>
  </si>
  <si>
    <t>Durchmesser Rad hinten</t>
  </si>
  <si>
    <t>Zoll -&gt;</t>
  </si>
  <si>
    <t>Berechnung der Schwerpunktshöhe am Kart</t>
  </si>
  <si>
    <t>L (Achsabstand in der Fahrebene)</t>
  </si>
  <si>
    <t>Achsbreite vorn (Außenkante Rad)</t>
  </si>
  <si>
    <t xml:space="preserve">Differenz </t>
  </si>
</sst>
</file>

<file path=xl/styles.xml><?xml version="1.0" encoding="utf-8"?>
<styleSheet xmlns="http://schemas.openxmlformats.org/spreadsheetml/2006/main">
  <numFmts count="19">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_-;\-* #,##0_ _€_-;_-* &quot;-&quot;_ _€_-;_-@_-"/>
    <numFmt numFmtId="44" formatCode="_-* #,##0.00&quot; €&quot;_-;\-* #,##0.00&quot; €&quot;_-;_-* &quot;-&quot;??&quot; €&quot;_-;_-@_-"/>
    <numFmt numFmtId="43" formatCode="_-* #,##0.00_ _€_-;\-* #,##0.00_ _€_-;_-* &quot;-&quot;??_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0000"/>
    <numFmt numFmtId="174" formatCode="0.0"/>
  </numFmts>
  <fonts count="16">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10"/>
      <name val="Comic Sans MS"/>
      <family val="0"/>
    </font>
    <font>
      <sz val="8"/>
      <name val="Comic Sans MS"/>
      <family val="0"/>
    </font>
    <font>
      <b/>
      <sz val="10"/>
      <name val="Comic Sans MS"/>
      <family val="0"/>
    </font>
    <font>
      <sz val="8"/>
      <name val="Verdana"/>
      <family val="0"/>
    </font>
    <font>
      <b/>
      <sz val="8"/>
      <name val="Comic Sans MS"/>
      <family val="0"/>
    </font>
    <font>
      <u val="single"/>
      <sz val="8"/>
      <color indexed="12"/>
      <name val="Comic Sans MS"/>
      <family val="0"/>
    </font>
    <font>
      <sz val="7"/>
      <name val="Comic Sans MS"/>
      <family val="0"/>
    </font>
    <font>
      <b/>
      <sz val="8"/>
      <name val="Verdana"/>
      <family val="2"/>
    </font>
  </fonts>
  <fills count="4">
    <fill>
      <patternFill/>
    </fill>
    <fill>
      <patternFill patternType="gray125"/>
    </fill>
    <fill>
      <patternFill patternType="solid">
        <fgColor indexed="47"/>
        <bgColor indexed="64"/>
      </patternFill>
    </fill>
    <fill>
      <patternFill patternType="solid">
        <fgColor indexed="42"/>
        <bgColor indexed="64"/>
      </patternFill>
    </fill>
  </fills>
  <borders count="2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style="thin"/>
    </border>
    <border>
      <left>
        <color indexed="63"/>
      </left>
      <right style="medium"/>
      <top style="thin"/>
      <bottom>
        <color indexed="63"/>
      </bottom>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2" fontId="8" fillId="0" borderId="0" xfId="0" applyNumberFormat="1" applyFont="1" applyAlignment="1">
      <alignment/>
    </xf>
    <xf numFmtId="0" fontId="8" fillId="0" borderId="0" xfId="0" applyFont="1" applyAlignment="1">
      <alignment/>
    </xf>
    <xf numFmtId="0" fontId="10" fillId="0" borderId="0" xfId="0" applyFont="1" applyAlignment="1">
      <alignment/>
    </xf>
    <xf numFmtId="0" fontId="8" fillId="0" borderId="0" xfId="0" applyFont="1" applyBorder="1" applyAlignment="1">
      <alignment/>
    </xf>
    <xf numFmtId="172" fontId="8" fillId="0" borderId="0" xfId="0" applyNumberFormat="1" applyFont="1" applyAlignment="1">
      <alignment/>
    </xf>
    <xf numFmtId="0" fontId="12" fillId="0" borderId="0" xfId="0" applyFont="1" applyAlignment="1">
      <alignment/>
    </xf>
    <xf numFmtId="2" fontId="9" fillId="0" borderId="0" xfId="0" applyNumberFormat="1" applyFont="1" applyAlignment="1">
      <alignment/>
    </xf>
    <xf numFmtId="0" fontId="9" fillId="0" borderId="0" xfId="0" applyFont="1" applyAlignment="1">
      <alignment/>
    </xf>
    <xf numFmtId="2" fontId="9" fillId="2" borderId="0" xfId="0" applyNumberFormat="1" applyFont="1" applyFill="1" applyAlignment="1">
      <alignment/>
    </xf>
    <xf numFmtId="0" fontId="9" fillId="0" borderId="0" xfId="0" applyFont="1" applyAlignment="1">
      <alignment horizontal="left"/>
    </xf>
    <xf numFmtId="2" fontId="9" fillId="3" borderId="0" xfId="0" applyNumberFormat="1" applyFont="1" applyFill="1" applyAlignment="1">
      <alignment/>
    </xf>
    <xf numFmtId="0" fontId="9" fillId="3" borderId="0" xfId="0" applyFont="1" applyFill="1" applyAlignment="1">
      <alignment/>
    </xf>
    <xf numFmtId="2" fontId="13" fillId="0" borderId="0" xfId="18" applyNumberFormat="1" applyFont="1" applyAlignment="1">
      <alignment/>
    </xf>
    <xf numFmtId="0" fontId="12" fillId="0" borderId="1" xfId="0" applyFont="1" applyBorder="1" applyAlignment="1">
      <alignment/>
    </xf>
    <xf numFmtId="2" fontId="12" fillId="0" borderId="2" xfId="0" applyNumberFormat="1" applyFont="1" applyBorder="1" applyAlignment="1">
      <alignment/>
    </xf>
    <xf numFmtId="0" fontId="12" fillId="0" borderId="2" xfId="0" applyFont="1" applyBorder="1" applyAlignment="1">
      <alignment/>
    </xf>
    <xf numFmtId="0" fontId="9" fillId="0" borderId="3" xfId="0" applyFont="1" applyBorder="1" applyAlignment="1">
      <alignment/>
    </xf>
    <xf numFmtId="0" fontId="12" fillId="0" borderId="1" xfId="0" applyFont="1" applyFill="1" applyBorder="1" applyAlignment="1">
      <alignment/>
    </xf>
    <xf numFmtId="2" fontId="9" fillId="0" borderId="2" xfId="0" applyNumberFormat="1" applyFont="1" applyBorder="1" applyAlignment="1">
      <alignment/>
    </xf>
    <xf numFmtId="0" fontId="9" fillId="0" borderId="2" xfId="0" applyFont="1" applyBorder="1" applyAlignment="1">
      <alignment/>
    </xf>
    <xf numFmtId="0" fontId="12" fillId="0" borderId="4" xfId="0" applyFont="1" applyBorder="1" applyAlignment="1">
      <alignment/>
    </xf>
    <xf numFmtId="2" fontId="12" fillId="0" borderId="0" xfId="0" applyNumberFormat="1" applyFont="1" applyBorder="1" applyAlignment="1">
      <alignment/>
    </xf>
    <xf numFmtId="0" fontId="12" fillId="0" borderId="0" xfId="0" applyFont="1" applyBorder="1" applyAlignment="1">
      <alignment/>
    </xf>
    <xf numFmtId="0" fontId="9" fillId="0" borderId="5" xfId="0" applyFont="1" applyBorder="1" applyAlignment="1">
      <alignment/>
    </xf>
    <xf numFmtId="0" fontId="9" fillId="0" borderId="4" xfId="0" applyFont="1" applyFill="1" applyBorder="1" applyAlignment="1">
      <alignment/>
    </xf>
    <xf numFmtId="2" fontId="9" fillId="3" borderId="0" xfId="0" applyNumberFormat="1" applyFont="1" applyFill="1" applyBorder="1" applyAlignment="1">
      <alignment/>
    </xf>
    <xf numFmtId="0" fontId="9" fillId="3" borderId="0" xfId="0" applyFont="1" applyFill="1" applyBorder="1" applyAlignment="1">
      <alignment/>
    </xf>
    <xf numFmtId="0" fontId="9" fillId="0" borderId="0" xfId="0" applyFont="1" applyBorder="1" applyAlignment="1">
      <alignment/>
    </xf>
    <xf numFmtId="0" fontId="9" fillId="0" borderId="4" xfId="0" applyFont="1" applyBorder="1" applyAlignment="1">
      <alignment/>
    </xf>
    <xf numFmtId="2" fontId="9" fillId="2" borderId="0" xfId="0" applyNumberFormat="1" applyFont="1" applyFill="1" applyBorder="1" applyAlignment="1">
      <alignment/>
    </xf>
    <xf numFmtId="1" fontId="9" fillId="3" borderId="0" xfId="0" applyNumberFormat="1" applyFont="1" applyFill="1" applyBorder="1" applyAlignment="1">
      <alignment/>
    </xf>
    <xf numFmtId="0" fontId="9" fillId="3" borderId="5" xfId="0" applyFont="1" applyFill="1" applyBorder="1" applyAlignment="1">
      <alignment/>
    </xf>
    <xf numFmtId="0" fontId="9" fillId="0" borderId="6" xfId="0" applyFont="1" applyBorder="1" applyAlignment="1">
      <alignment/>
    </xf>
    <xf numFmtId="2" fontId="9" fillId="3" borderId="7" xfId="0" applyNumberFormat="1" applyFont="1" applyFill="1" applyBorder="1" applyAlignment="1">
      <alignment/>
    </xf>
    <xf numFmtId="0" fontId="9" fillId="3" borderId="7" xfId="0" applyFont="1" applyFill="1" applyBorder="1" applyAlignment="1">
      <alignment/>
    </xf>
    <xf numFmtId="0" fontId="9" fillId="0" borderId="7" xfId="0" applyFont="1" applyBorder="1" applyAlignment="1">
      <alignment/>
    </xf>
    <xf numFmtId="0" fontId="9" fillId="0" borderId="8" xfId="0" applyFont="1" applyBorder="1" applyAlignment="1">
      <alignment/>
    </xf>
    <xf numFmtId="2" fontId="9" fillId="0" borderId="0" xfId="0" applyNumberFormat="1" applyFont="1" applyBorder="1" applyAlignment="1">
      <alignment/>
    </xf>
    <xf numFmtId="2" fontId="9" fillId="2" borderId="9" xfId="0" applyNumberFormat="1" applyFont="1" applyFill="1" applyBorder="1" applyAlignment="1">
      <alignment/>
    </xf>
    <xf numFmtId="0" fontId="9" fillId="0" borderId="10" xfId="0" applyFont="1" applyBorder="1" applyAlignment="1">
      <alignment/>
    </xf>
    <xf numFmtId="0" fontId="9" fillId="0" borderId="9" xfId="0" applyFont="1" applyBorder="1" applyAlignment="1">
      <alignment/>
    </xf>
    <xf numFmtId="0" fontId="9" fillId="0" borderId="11" xfId="0" applyFont="1" applyBorder="1" applyAlignment="1">
      <alignment/>
    </xf>
    <xf numFmtId="0" fontId="9" fillId="0" borderId="4" xfId="0" applyFont="1" applyBorder="1" applyAlignment="1">
      <alignment wrapText="1"/>
    </xf>
    <xf numFmtId="172" fontId="9" fillId="0" borderId="0" xfId="0" applyNumberFormat="1" applyFont="1" applyBorder="1" applyAlignment="1">
      <alignment/>
    </xf>
    <xf numFmtId="2" fontId="9" fillId="2" borderId="12" xfId="0" applyNumberFormat="1" applyFont="1" applyFill="1" applyBorder="1" applyAlignment="1">
      <alignment/>
    </xf>
    <xf numFmtId="0" fontId="9" fillId="0" borderId="13" xfId="0" applyFont="1" applyBorder="1" applyAlignment="1">
      <alignment/>
    </xf>
    <xf numFmtId="2" fontId="9" fillId="0" borderId="12" xfId="0" applyNumberFormat="1" applyFont="1" applyBorder="1" applyAlignment="1">
      <alignment/>
    </xf>
    <xf numFmtId="0" fontId="9" fillId="0" borderId="14" xfId="0" applyFont="1" applyBorder="1" applyAlignment="1">
      <alignment/>
    </xf>
    <xf numFmtId="0" fontId="9" fillId="0" borderId="15" xfId="0" applyFont="1" applyBorder="1" applyAlignment="1">
      <alignment/>
    </xf>
    <xf numFmtId="2" fontId="9" fillId="0" borderId="16" xfId="0" applyNumberFormat="1" applyFont="1" applyBorder="1" applyAlignment="1">
      <alignment/>
    </xf>
    <xf numFmtId="0" fontId="9" fillId="0" borderId="17" xfId="0" applyFont="1" applyBorder="1" applyAlignment="1">
      <alignment/>
    </xf>
    <xf numFmtId="172" fontId="9" fillId="0" borderId="0" xfId="0" applyNumberFormat="1" applyFont="1" applyBorder="1" applyAlignment="1" applyProtection="1">
      <alignment/>
      <protection/>
    </xf>
    <xf numFmtId="2" fontId="9" fillId="0" borderId="0" xfId="0" applyNumberFormat="1" applyFont="1" applyFill="1" applyBorder="1" applyAlignment="1">
      <alignment/>
    </xf>
    <xf numFmtId="173" fontId="9" fillId="0" borderId="0" xfId="0" applyNumberFormat="1" applyFont="1" applyFill="1" applyBorder="1" applyAlignment="1">
      <alignment/>
    </xf>
    <xf numFmtId="0" fontId="9" fillId="0" borderId="6" xfId="0" applyFont="1" applyBorder="1" applyAlignment="1">
      <alignment wrapText="1"/>
    </xf>
    <xf numFmtId="173" fontId="9" fillId="0" borderId="7" xfId="0" applyNumberFormat="1" applyFont="1" applyFill="1" applyBorder="1" applyAlignment="1">
      <alignment/>
    </xf>
    <xf numFmtId="173" fontId="9" fillId="0" borderId="7" xfId="0" applyNumberFormat="1" applyFont="1" applyBorder="1" applyAlignment="1">
      <alignment/>
    </xf>
    <xf numFmtId="0" fontId="9" fillId="0" borderId="18" xfId="0" applyFont="1" applyBorder="1" applyAlignment="1">
      <alignment/>
    </xf>
    <xf numFmtId="2" fontId="9" fillId="0" borderId="19" xfId="0" applyNumberFormat="1" applyFont="1" applyBorder="1" applyAlignment="1">
      <alignment/>
    </xf>
    <xf numFmtId="174" fontId="9" fillId="0" borderId="16" xfId="0" applyNumberFormat="1" applyFont="1" applyBorder="1" applyAlignment="1">
      <alignment/>
    </xf>
    <xf numFmtId="0" fontId="9" fillId="0" borderId="6" xfId="0" applyFont="1" applyFill="1" applyBorder="1" applyAlignment="1">
      <alignment/>
    </xf>
    <xf numFmtId="2" fontId="9" fillId="2" borderId="7" xfId="0" applyNumberFormat="1" applyFont="1" applyFill="1" applyBorder="1" applyAlignment="1">
      <alignment/>
    </xf>
    <xf numFmtId="0" fontId="9" fillId="0" borderId="7" xfId="0" applyFont="1" applyFill="1" applyBorder="1" applyAlignment="1">
      <alignment/>
    </xf>
    <xf numFmtId="0" fontId="12" fillId="0" borderId="1" xfId="0" applyFont="1" applyBorder="1" applyAlignment="1">
      <alignment/>
    </xf>
    <xf numFmtId="174" fontId="9" fillId="2" borderId="0" xfId="0" applyNumberFormat="1" applyFont="1" applyFill="1" applyBorder="1" applyAlignment="1">
      <alignment/>
    </xf>
    <xf numFmtId="174" fontId="9" fillId="3" borderId="7" xfId="0" applyNumberFormat="1" applyFont="1" applyFill="1" applyBorder="1" applyAlignment="1">
      <alignment/>
    </xf>
    <xf numFmtId="0" fontId="14" fillId="0" borderId="0" xfId="0" applyFont="1" applyAlignment="1">
      <alignment horizontal="center" wrapText="1"/>
    </xf>
    <xf numFmtId="0" fontId="14" fillId="0" borderId="0" xfId="0" applyFont="1" applyAlignment="1">
      <alignment horizontal="lef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5">
    <dxf>
      <fill>
        <patternFill>
          <bgColor rgb="FFFCF305"/>
        </patternFill>
      </fill>
      <border/>
    </dxf>
    <dxf>
      <fill>
        <patternFill>
          <bgColor rgb="FFFF9900"/>
        </patternFill>
      </fill>
      <border/>
    </dxf>
    <dxf>
      <fill>
        <patternFill>
          <bgColor rgb="FF99CC00"/>
        </patternFill>
      </fill>
      <border/>
    </dxf>
    <dxf>
      <font>
        <color auto="1"/>
      </font>
      <fill>
        <patternFill patternType="solid">
          <bgColor rgb="FFFF6600"/>
        </patternFill>
      </fill>
      <border/>
    </dxf>
    <dxf>
      <fill>
        <patternFill>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1</xdr:row>
      <xdr:rowOff>28575</xdr:rowOff>
    </xdr:from>
    <xdr:to>
      <xdr:col>5</xdr:col>
      <xdr:colOff>647700</xdr:colOff>
      <xdr:row>23</xdr:row>
      <xdr:rowOff>9525</xdr:rowOff>
    </xdr:to>
    <xdr:pic>
      <xdr:nvPicPr>
        <xdr:cNvPr id="1" name="Shape 3"/>
        <xdr:cNvPicPr preferRelativeResize="1">
          <a:picLocks noChangeAspect="1"/>
        </xdr:cNvPicPr>
      </xdr:nvPicPr>
      <xdr:blipFill>
        <a:blip r:embed="rId1"/>
        <a:stretch>
          <a:fillRect/>
        </a:stretch>
      </xdr:blipFill>
      <xdr:spPr>
        <a:xfrm rot="16200000">
          <a:off x="295275" y="190500"/>
          <a:ext cx="4543425" cy="3543300"/>
        </a:xfrm>
        <a:prstGeom prst="rect">
          <a:avLst/>
        </a:prstGeom>
        <a:noFill/>
        <a:ln w="1" cmpd="sng">
          <a:noFill/>
        </a:ln>
      </xdr:spPr>
    </xdr:pic>
    <xdr:clientData/>
  </xdr:twoCellAnchor>
  <xdr:twoCellAnchor editAs="oneCell">
    <xdr:from>
      <xdr:col>6</xdr:col>
      <xdr:colOff>561975</xdr:colOff>
      <xdr:row>2</xdr:row>
      <xdr:rowOff>47625</xdr:rowOff>
    </xdr:from>
    <xdr:to>
      <xdr:col>11</xdr:col>
      <xdr:colOff>762000</xdr:colOff>
      <xdr:row>24</xdr:row>
      <xdr:rowOff>9525</xdr:rowOff>
    </xdr:to>
    <xdr:pic>
      <xdr:nvPicPr>
        <xdr:cNvPr id="2" name="Shape 4"/>
        <xdr:cNvPicPr preferRelativeResize="1">
          <a:picLocks noChangeAspect="1"/>
        </xdr:cNvPicPr>
      </xdr:nvPicPr>
      <xdr:blipFill>
        <a:blip r:embed="rId2"/>
        <a:stretch>
          <a:fillRect/>
        </a:stretch>
      </xdr:blipFill>
      <xdr:spPr>
        <a:xfrm rot="16200000">
          <a:off x="5591175" y="371475"/>
          <a:ext cx="4391025" cy="3524250"/>
        </a:xfrm>
        <a:prstGeom prst="rect">
          <a:avLst/>
        </a:prstGeom>
        <a:noFill/>
        <a:ln w="1" cmpd="sng">
          <a:noFill/>
        </a:ln>
      </xdr:spPr>
    </xdr:pic>
    <xdr:clientData/>
  </xdr:twoCellAnchor>
  <xdr:twoCellAnchor editAs="oneCell">
    <xdr:from>
      <xdr:col>0</xdr:col>
      <xdr:colOff>209550</xdr:colOff>
      <xdr:row>26</xdr:row>
      <xdr:rowOff>0</xdr:rowOff>
    </xdr:from>
    <xdr:to>
      <xdr:col>7</xdr:col>
      <xdr:colOff>590550</xdr:colOff>
      <xdr:row>47</xdr:row>
      <xdr:rowOff>9525</xdr:rowOff>
    </xdr:to>
    <xdr:pic>
      <xdr:nvPicPr>
        <xdr:cNvPr id="3" name="Picture 7"/>
        <xdr:cNvPicPr preferRelativeResize="1">
          <a:picLocks noChangeAspect="1"/>
        </xdr:cNvPicPr>
      </xdr:nvPicPr>
      <xdr:blipFill>
        <a:blip r:embed="rId3"/>
        <a:stretch>
          <a:fillRect/>
        </a:stretch>
      </xdr:blipFill>
      <xdr:spPr>
        <a:xfrm rot="16200000">
          <a:off x="209550" y="4210050"/>
          <a:ext cx="6248400" cy="3409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kart-mal-anders.de"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1"/>
  <sheetViews>
    <sheetView tabSelected="1" zoomScale="125" zoomScaleNormal="125" workbookViewId="0" topLeftCell="A1">
      <selection activeCell="H4" sqref="H4"/>
    </sheetView>
  </sheetViews>
  <sheetFormatPr defaultColWidth="11.00390625" defaultRowHeight="12.75"/>
  <cols>
    <col min="1" max="1" width="1.12109375" style="2" customWidth="1"/>
    <col min="2" max="2" width="25.625" style="2" customWidth="1"/>
    <col min="3" max="3" width="5.625" style="2" customWidth="1"/>
    <col min="4" max="4" width="5.25390625" style="2" customWidth="1"/>
    <col min="5" max="5" width="7.75390625" style="2" customWidth="1"/>
    <col min="6" max="6" width="4.75390625" style="2" customWidth="1"/>
    <col min="7" max="7" width="1.37890625" style="2" customWidth="1"/>
    <col min="8" max="8" width="28.00390625" style="2" customWidth="1"/>
    <col min="9" max="9" width="7.25390625" style="2" customWidth="1"/>
    <col min="10" max="10" width="4.75390625" style="2" customWidth="1"/>
    <col min="11" max="11" width="7.25390625" style="2" customWidth="1"/>
    <col min="12" max="12" width="2.25390625" style="2" customWidth="1"/>
    <col min="13" max="13" width="8.00390625" style="2" customWidth="1"/>
    <col min="14" max="14" width="3.00390625" style="2" customWidth="1"/>
    <col min="15" max="16384" width="10.75390625" style="2" customWidth="1"/>
  </cols>
  <sheetData>
    <row r="1" spans="2:12" ht="18.75" customHeight="1">
      <c r="B1" s="3" t="s">
        <v>52</v>
      </c>
      <c r="C1" s="7"/>
      <c r="D1" s="8"/>
      <c r="E1" s="8"/>
      <c r="F1" s="8"/>
      <c r="G1" s="8"/>
      <c r="H1" s="8"/>
      <c r="I1" s="8"/>
      <c r="J1" s="8"/>
      <c r="K1" s="8"/>
      <c r="L1" s="8"/>
    </row>
    <row r="2" spans="2:12" ht="61.5" customHeight="1">
      <c r="B2" s="68" t="s">
        <v>26</v>
      </c>
      <c r="C2" s="68"/>
      <c r="D2" s="68"/>
      <c r="E2" s="68"/>
      <c r="F2" s="68"/>
      <c r="G2" s="8"/>
      <c r="H2" s="67" t="s">
        <v>8</v>
      </c>
      <c r="I2" s="67"/>
      <c r="J2" s="67"/>
      <c r="K2" s="67"/>
      <c r="L2" s="67"/>
    </row>
    <row r="3" spans="2:12" ht="12" customHeight="1">
      <c r="B3" s="9" t="s">
        <v>10</v>
      </c>
      <c r="C3" s="9"/>
      <c r="D3" s="8"/>
      <c r="E3" s="8"/>
      <c r="F3" s="8"/>
      <c r="G3" s="8"/>
      <c r="H3" s="10" t="s">
        <v>6</v>
      </c>
      <c r="I3" s="8"/>
      <c r="J3" s="8"/>
      <c r="K3" s="8"/>
      <c r="L3" s="8"/>
    </row>
    <row r="4" spans="2:12" ht="12" customHeight="1">
      <c r="B4" s="11" t="s">
        <v>11</v>
      </c>
      <c r="C4" s="12"/>
      <c r="D4" s="8"/>
      <c r="E4" s="8"/>
      <c r="F4" s="8"/>
      <c r="G4" s="8"/>
      <c r="H4" s="13" t="s">
        <v>9</v>
      </c>
      <c r="I4" s="8"/>
      <c r="J4" s="8"/>
      <c r="K4" s="8"/>
      <c r="L4" s="8"/>
    </row>
    <row r="5" spans="2:12" ht="4.5" customHeight="1" thickBot="1">
      <c r="B5" s="8"/>
      <c r="C5" s="7"/>
      <c r="D5" s="8"/>
      <c r="E5" s="8"/>
      <c r="F5" s="8"/>
      <c r="G5" s="8"/>
      <c r="H5" s="8"/>
      <c r="I5" s="8"/>
      <c r="J5" s="8"/>
      <c r="K5" s="8"/>
      <c r="L5" s="8"/>
    </row>
    <row r="6" spans="2:12" s="3" customFormat="1" ht="12" customHeight="1">
      <c r="B6" s="14" t="s">
        <v>12</v>
      </c>
      <c r="C6" s="15" t="s">
        <v>16</v>
      </c>
      <c r="D6" s="16" t="s">
        <v>17</v>
      </c>
      <c r="E6" s="16" t="s">
        <v>19</v>
      </c>
      <c r="F6" s="17"/>
      <c r="G6" s="6"/>
      <c r="H6" s="18" t="s">
        <v>42</v>
      </c>
      <c r="I6" s="19"/>
      <c r="J6" s="20"/>
      <c r="K6" s="20"/>
      <c r="L6" s="17"/>
    </row>
    <row r="7" spans="2:12" s="3" customFormat="1" ht="12" customHeight="1">
      <c r="B7" s="21" t="s">
        <v>14</v>
      </c>
      <c r="C7" s="22"/>
      <c r="D7" s="23"/>
      <c r="E7" s="23"/>
      <c r="F7" s="24"/>
      <c r="G7" s="6"/>
      <c r="H7" s="25" t="s">
        <v>36</v>
      </c>
      <c r="I7" s="26">
        <f>(C18*C15/2+C20*C16/2-C19*C15/2-C21*C16/2)/(C18+C19+C20+C21)</f>
        <v>0</v>
      </c>
      <c r="J7" s="27" t="s">
        <v>18</v>
      </c>
      <c r="K7" s="28"/>
      <c r="L7" s="24"/>
    </row>
    <row r="8" spans="2:12" ht="12" customHeight="1">
      <c r="B8" s="29" t="s">
        <v>53</v>
      </c>
      <c r="C8" s="30">
        <v>1.1</v>
      </c>
      <c r="D8" s="28" t="s">
        <v>18</v>
      </c>
      <c r="E8" s="28"/>
      <c r="F8" s="24"/>
      <c r="G8" s="8"/>
      <c r="H8" s="25" t="s">
        <v>37</v>
      </c>
      <c r="I8" s="26">
        <f>(C19+C18)*C8/(C18+C19+C20+C21)</f>
        <v>0.44000000000000006</v>
      </c>
      <c r="J8" s="27" t="s">
        <v>0</v>
      </c>
      <c r="K8" s="31">
        <f>I8/C8*100</f>
        <v>40</v>
      </c>
      <c r="L8" s="32" t="s">
        <v>15</v>
      </c>
    </row>
    <row r="9" spans="2:12" ht="12" customHeight="1" thickBot="1">
      <c r="B9" s="29" t="s">
        <v>54</v>
      </c>
      <c r="C9" s="30">
        <v>1.15</v>
      </c>
      <c r="D9" s="28" t="s">
        <v>18</v>
      </c>
      <c r="E9" s="28"/>
      <c r="F9" s="24"/>
      <c r="G9" s="8"/>
      <c r="H9" s="33" t="s">
        <v>23</v>
      </c>
      <c r="I9" s="34">
        <f>I31+E12/2</f>
        <v>0.38226425019568117</v>
      </c>
      <c r="J9" s="35" t="s">
        <v>18</v>
      </c>
      <c r="K9" s="36"/>
      <c r="L9" s="37"/>
    </row>
    <row r="10" spans="2:12" ht="12" customHeight="1" thickBot="1">
      <c r="B10" s="29" t="s">
        <v>7</v>
      </c>
      <c r="C10" s="30">
        <v>1.35</v>
      </c>
      <c r="D10" s="28" t="s">
        <v>18</v>
      </c>
      <c r="E10" s="28"/>
      <c r="F10" s="24"/>
      <c r="G10" s="8"/>
      <c r="H10" s="8"/>
      <c r="I10" s="8"/>
      <c r="J10" s="8"/>
      <c r="K10" s="8"/>
      <c r="L10" s="8"/>
    </row>
    <row r="11" spans="2:12" ht="12" customHeight="1">
      <c r="B11" s="29" t="s">
        <v>49</v>
      </c>
      <c r="C11" s="30">
        <v>10</v>
      </c>
      <c r="D11" s="28" t="s">
        <v>51</v>
      </c>
      <c r="E11" s="26">
        <f>C11*25.4/1000</f>
        <v>0.254</v>
      </c>
      <c r="F11" s="32" t="s">
        <v>18</v>
      </c>
      <c r="G11" s="8"/>
      <c r="H11" s="64" t="s">
        <v>1</v>
      </c>
      <c r="I11" s="20"/>
      <c r="J11" s="20"/>
      <c r="K11" s="20"/>
      <c r="L11" s="17"/>
    </row>
    <row r="12" spans="2:12" ht="12" customHeight="1">
      <c r="B12" s="29" t="s">
        <v>50</v>
      </c>
      <c r="C12" s="30">
        <v>11</v>
      </c>
      <c r="D12" s="28" t="s">
        <v>51</v>
      </c>
      <c r="E12" s="26">
        <f>C12*25.4/1000</f>
        <v>0.2794</v>
      </c>
      <c r="F12" s="32" t="s">
        <v>18</v>
      </c>
      <c r="G12" s="8"/>
      <c r="H12" s="29" t="s">
        <v>2</v>
      </c>
      <c r="I12" s="65">
        <v>70</v>
      </c>
      <c r="J12" s="28" t="s">
        <v>20</v>
      </c>
      <c r="K12" s="28"/>
      <c r="L12" s="24"/>
    </row>
    <row r="13" spans="2:12" ht="12" customHeight="1" thickBot="1">
      <c r="B13" s="29" t="s">
        <v>38</v>
      </c>
      <c r="C13" s="30">
        <v>4.5</v>
      </c>
      <c r="D13" s="28" t="s">
        <v>51</v>
      </c>
      <c r="E13" s="26">
        <f>C13*25.4/1000</f>
        <v>0.1143</v>
      </c>
      <c r="F13" s="32" t="s">
        <v>18</v>
      </c>
      <c r="G13" s="8"/>
      <c r="H13" s="33" t="s">
        <v>3</v>
      </c>
      <c r="I13" s="66">
        <f>E22-I12</f>
        <v>150</v>
      </c>
      <c r="J13" s="35" t="s">
        <v>20</v>
      </c>
      <c r="K13" s="36"/>
      <c r="L13" s="37"/>
    </row>
    <row r="14" spans="2:12" ht="12" customHeight="1">
      <c r="B14" s="29" t="s">
        <v>39</v>
      </c>
      <c r="C14" s="30">
        <v>7.1</v>
      </c>
      <c r="D14" s="28" t="s">
        <v>51</v>
      </c>
      <c r="E14" s="26">
        <f>C14*25.4/1000</f>
        <v>0.18033999999999997</v>
      </c>
      <c r="F14" s="32" t="s">
        <v>18</v>
      </c>
      <c r="G14" s="8"/>
      <c r="H14" s="8"/>
      <c r="I14" s="8"/>
      <c r="J14" s="8"/>
      <c r="K14" s="8"/>
      <c r="L14" s="8"/>
    </row>
    <row r="15" spans="2:12" ht="12" customHeight="1">
      <c r="B15" s="29" t="s">
        <v>40</v>
      </c>
      <c r="C15" s="26">
        <f>C9-E13</f>
        <v>1.0356999999999998</v>
      </c>
      <c r="D15" s="27" t="s">
        <v>18</v>
      </c>
      <c r="E15" s="38"/>
      <c r="F15" s="24"/>
      <c r="G15" s="8"/>
      <c r="H15" s="8"/>
      <c r="I15" s="8"/>
      <c r="J15" s="8"/>
      <c r="K15" s="8"/>
      <c r="L15" s="8"/>
    </row>
    <row r="16" spans="2:12" ht="12" customHeight="1" thickBot="1">
      <c r="B16" s="33" t="s">
        <v>41</v>
      </c>
      <c r="C16" s="34">
        <f>C10-E14</f>
        <v>1.1696600000000001</v>
      </c>
      <c r="D16" s="35" t="s">
        <v>18</v>
      </c>
      <c r="E16" s="36"/>
      <c r="F16" s="37"/>
      <c r="G16" s="8"/>
      <c r="H16" s="8"/>
      <c r="I16" s="8"/>
      <c r="J16" s="8"/>
      <c r="K16" s="8"/>
      <c r="L16" s="8"/>
    </row>
    <row r="17" spans="2:14" ht="12" customHeight="1">
      <c r="B17" s="14" t="s">
        <v>4</v>
      </c>
      <c r="C17" s="19"/>
      <c r="D17" s="20"/>
      <c r="E17" s="20"/>
      <c r="F17" s="17"/>
      <c r="G17" s="8"/>
      <c r="M17" s="4"/>
      <c r="N17" s="4"/>
    </row>
    <row r="18" spans="2:7" ht="12" customHeight="1">
      <c r="B18" s="29" t="s">
        <v>27</v>
      </c>
      <c r="C18" s="39">
        <v>44</v>
      </c>
      <c r="D18" s="40" t="s">
        <v>20</v>
      </c>
      <c r="E18" s="41"/>
      <c r="F18" s="42"/>
      <c r="G18" s="8"/>
    </row>
    <row r="19" spans="2:7" ht="12" customHeight="1">
      <c r="B19" s="29" t="s">
        <v>28</v>
      </c>
      <c r="C19" s="45">
        <v>44</v>
      </c>
      <c r="D19" s="46" t="s">
        <v>20</v>
      </c>
      <c r="E19" s="47">
        <f>C18+C19</f>
        <v>88</v>
      </c>
      <c r="F19" s="48" t="s">
        <v>20</v>
      </c>
      <c r="G19" s="8"/>
    </row>
    <row r="20" spans="2:7" ht="12" customHeight="1">
      <c r="B20" s="29" t="s">
        <v>34</v>
      </c>
      <c r="C20" s="39">
        <v>66</v>
      </c>
      <c r="D20" s="40" t="s">
        <v>20</v>
      </c>
      <c r="E20" s="49"/>
      <c r="F20" s="24"/>
      <c r="G20" s="8"/>
    </row>
    <row r="21" spans="2:7" ht="12" customHeight="1">
      <c r="B21" s="29" t="s">
        <v>29</v>
      </c>
      <c r="C21" s="45">
        <v>66</v>
      </c>
      <c r="D21" s="46" t="s">
        <v>20</v>
      </c>
      <c r="E21" s="50">
        <f>C20+C21</f>
        <v>132</v>
      </c>
      <c r="F21" s="51" t="s">
        <v>20</v>
      </c>
      <c r="G21" s="8"/>
    </row>
    <row r="22" spans="2:7" ht="12" customHeight="1">
      <c r="B22" s="29" t="s">
        <v>13</v>
      </c>
      <c r="C22" s="53"/>
      <c r="D22" s="28"/>
      <c r="E22" s="50">
        <f>C18+C19+C20+C21</f>
        <v>220</v>
      </c>
      <c r="F22" s="51" t="s">
        <v>20</v>
      </c>
      <c r="G22" s="8"/>
    </row>
    <row r="23" spans="1:7" ht="12" customHeight="1" thickBot="1">
      <c r="A23" s="2">
        <f>($E$30&gt;1)+($E$30&lt;=2)</f>
        <v>1</v>
      </c>
      <c r="B23" s="29"/>
      <c r="C23" s="38"/>
      <c r="D23" s="28"/>
      <c r="E23" s="28"/>
      <c r="F23" s="24"/>
      <c r="G23" s="8"/>
    </row>
    <row r="24" spans="2:12" ht="12" customHeight="1">
      <c r="B24" s="21" t="s">
        <v>5</v>
      </c>
      <c r="C24" s="38"/>
      <c r="D24" s="28"/>
      <c r="E24" s="28"/>
      <c r="F24" s="24"/>
      <c r="G24" s="8"/>
      <c r="H24" s="14" t="s">
        <v>25</v>
      </c>
      <c r="I24" s="20"/>
      <c r="J24" s="20"/>
      <c r="K24" s="20"/>
      <c r="L24" s="17"/>
    </row>
    <row r="25" spans="2:12" ht="12" customHeight="1">
      <c r="B25" s="29" t="s">
        <v>30</v>
      </c>
      <c r="C25" s="39">
        <v>36</v>
      </c>
      <c r="D25" s="40" t="s">
        <v>20</v>
      </c>
      <c r="E25" s="49"/>
      <c r="F25" s="58"/>
      <c r="G25" s="8"/>
      <c r="H25" s="43" t="s">
        <v>43</v>
      </c>
      <c r="I25" s="44">
        <f>SQRT(C8^2+((E12-E11)/2)^2)</f>
        <v>1.1000733111933951</v>
      </c>
      <c r="J25" s="28" t="s">
        <v>18</v>
      </c>
      <c r="K25" s="28"/>
      <c r="L25" s="24"/>
    </row>
    <row r="26" spans="2:12" ht="12" customHeight="1">
      <c r="B26" s="29" t="s">
        <v>31</v>
      </c>
      <c r="C26" s="45">
        <v>36</v>
      </c>
      <c r="D26" s="46" t="s">
        <v>20</v>
      </c>
      <c r="E26" s="50">
        <f>C25+C26</f>
        <v>72</v>
      </c>
      <c r="F26" s="51"/>
      <c r="G26" s="8"/>
      <c r="H26" s="43" t="s">
        <v>44</v>
      </c>
      <c r="I26" s="44">
        <f>ASIN(((E11-E12)/2)/I25)</f>
        <v>-0.01154494159299048</v>
      </c>
      <c r="J26" s="28" t="s">
        <v>24</v>
      </c>
      <c r="K26" s="44">
        <f>DEGREES(I26)</f>
        <v>-0.6614764280033959</v>
      </c>
      <c r="L26" s="24" t="s">
        <v>47</v>
      </c>
    </row>
    <row r="27" spans="2:12" ht="12" customHeight="1">
      <c r="B27" s="29" t="s">
        <v>32</v>
      </c>
      <c r="C27" s="39">
        <v>74</v>
      </c>
      <c r="D27" s="40" t="s">
        <v>20</v>
      </c>
      <c r="E27" s="49"/>
      <c r="F27" s="58"/>
      <c r="G27" s="8"/>
      <c r="H27" s="43" t="s">
        <v>45</v>
      </c>
      <c r="I27" s="44">
        <f>ASIN(((E11-E12)/2+C31)/I25)</f>
        <v>0.3020998589105906</v>
      </c>
      <c r="J27" s="28" t="s">
        <v>24</v>
      </c>
      <c r="K27" s="44">
        <f>DEGREES(I27)</f>
        <v>17.309046907074478</v>
      </c>
      <c r="L27" s="24" t="s">
        <v>47</v>
      </c>
    </row>
    <row r="28" spans="2:12" ht="12" customHeight="1">
      <c r="B28" s="29" t="s">
        <v>33</v>
      </c>
      <c r="C28" s="45">
        <v>74</v>
      </c>
      <c r="D28" s="46" t="s">
        <v>20</v>
      </c>
      <c r="E28" s="50">
        <f>C27+C28</f>
        <v>148</v>
      </c>
      <c r="F28" s="51"/>
      <c r="G28" s="8"/>
      <c r="H28" s="43" t="s">
        <v>46</v>
      </c>
      <c r="I28" s="44">
        <f>I27-I26</f>
        <v>0.31364480050358107</v>
      </c>
      <c r="J28" s="28" t="s">
        <v>24</v>
      </c>
      <c r="K28" s="52">
        <f>DEGREES(I28)</f>
        <v>17.97052333507787</v>
      </c>
      <c r="L28" s="24" t="s">
        <v>47</v>
      </c>
    </row>
    <row r="29" spans="2:12" ht="12" customHeight="1">
      <c r="B29" s="29" t="s">
        <v>13</v>
      </c>
      <c r="C29" s="53"/>
      <c r="D29" s="28"/>
      <c r="E29" s="59">
        <f>C25+C26+C27+C28</f>
        <v>220</v>
      </c>
      <c r="F29" s="42" t="s">
        <v>20</v>
      </c>
      <c r="G29" s="8"/>
      <c r="H29" s="43" t="s">
        <v>21</v>
      </c>
      <c r="I29" s="44">
        <f>COS(I27)*C8</f>
        <v>1.0501852158702218</v>
      </c>
      <c r="J29" s="28" t="s">
        <v>18</v>
      </c>
      <c r="K29" s="44"/>
      <c r="L29" s="24"/>
    </row>
    <row r="30" spans="1:12" ht="12" customHeight="1">
      <c r="A30" s="2">
        <f>($E$30&gt;1)+($E$30&lt;=2)</f>
        <v>1</v>
      </c>
      <c r="B30" s="29" t="s">
        <v>55</v>
      </c>
      <c r="C30" s="53"/>
      <c r="D30" s="28"/>
      <c r="E30" s="60">
        <f>ROUND(ABS(E22-E29)/E22*100,1)</f>
        <v>0</v>
      </c>
      <c r="F30" s="48" t="s">
        <v>15</v>
      </c>
      <c r="G30" s="8"/>
      <c r="H30" s="43" t="s">
        <v>48</v>
      </c>
      <c r="I30" s="54">
        <f>(C25+C26)*I29/(C25+C26+C27+C28)</f>
        <v>0.3436969797393453</v>
      </c>
      <c r="J30" s="28" t="s">
        <v>18</v>
      </c>
      <c r="K30" s="28"/>
      <c r="L30" s="24"/>
    </row>
    <row r="31" spans="2:12" ht="12" customHeight="1" thickBot="1">
      <c r="B31" s="61" t="s">
        <v>35</v>
      </c>
      <c r="C31" s="62">
        <v>0.34</v>
      </c>
      <c r="D31" s="63" t="s">
        <v>18</v>
      </c>
      <c r="E31" s="36"/>
      <c r="F31" s="37"/>
      <c r="G31" s="8"/>
      <c r="H31" s="55" t="s">
        <v>22</v>
      </c>
      <c r="I31" s="56">
        <f>((COS(I28)*I8)-I30)/SIN(I28)</f>
        <v>0.24256425019568117</v>
      </c>
      <c r="J31" s="36" t="s">
        <v>18</v>
      </c>
      <c r="K31" s="57"/>
      <c r="L31" s="37"/>
    </row>
    <row r="32" ht="15">
      <c r="C32" s="1"/>
    </row>
    <row r="33" ht="15"/>
    <row r="34" ht="15"/>
    <row r="35" ht="15">
      <c r="G35" s="1"/>
    </row>
    <row r="36" ht="15"/>
    <row r="37" ht="15"/>
    <row r="38" ht="15"/>
    <row r="39" ht="18.75" customHeight="1"/>
    <row r="40" ht="15.75" customHeight="1"/>
    <row r="41" ht="15">
      <c r="H41" s="5"/>
    </row>
  </sheetData>
  <mergeCells count="2">
    <mergeCell ref="H2:L2"/>
    <mergeCell ref="B2:F2"/>
  </mergeCells>
  <conditionalFormatting sqref="K28">
    <cfRule type="cellIs" priority="1" dxfId="0" operator="between" stopIfTrue="1">
      <formula>5</formula>
      <formula>10</formula>
    </cfRule>
    <cfRule type="cellIs" priority="2" dxfId="1" operator="lessThanOrEqual" stopIfTrue="1">
      <formula>5</formula>
    </cfRule>
    <cfRule type="cellIs" priority="3" dxfId="2" operator="greaterThanOrEqual" stopIfTrue="1">
      <formula>10</formula>
    </cfRule>
  </conditionalFormatting>
  <conditionalFormatting sqref="E22">
    <cfRule type="expression" priority="4" dxfId="3" stopIfTrue="1">
      <formula>$E$30&gt;0.3</formula>
    </cfRule>
  </conditionalFormatting>
  <conditionalFormatting sqref="E29">
    <cfRule type="expression" priority="5" dxfId="4" stopIfTrue="1">
      <formula>$E$30&gt;0.3</formula>
    </cfRule>
  </conditionalFormatting>
  <conditionalFormatting sqref="E30">
    <cfRule type="cellIs" priority="6" dxfId="4" operator="greaterThan" stopIfTrue="1">
      <formula>0.3</formula>
    </cfRule>
  </conditionalFormatting>
  <hyperlinks>
    <hyperlink ref="H4" r:id="rId1" display="http://kart-mal-anders.de"/>
  </hyperlinks>
  <printOptions/>
  <pageMargins left="0.7874015748031497" right="0.7874015748031497" top="0.984251968503937" bottom="0.984251968503937" header="0.5118110236220472" footer="0.5118110236220472"/>
  <pageSetup orientation="landscape" paperSize="9"/>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7">
      <selection activeCell="K33" sqref="K33"/>
    </sheetView>
  </sheetViews>
  <sheetFormatPr defaultColWidth="11.0039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dc:creator>
  <cp:keywords/>
  <dc:description/>
  <cp:lastModifiedBy>Manfred</cp:lastModifiedBy>
  <cp:lastPrinted>2007-03-28T06:27:54Z</cp:lastPrinted>
  <dcterms:created xsi:type="dcterms:W3CDTF">2006-12-29T14:24:18Z</dcterms:created>
  <dcterms:modified xsi:type="dcterms:W3CDTF">2007-03-28T06:59:54Z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